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<sst xmlns="http://schemas.openxmlformats.org/spreadsheetml/2006/main" count="65" uniqueCount="52">
  <si>
    <t>ENTER DEGREES</t>
  </si>
  <si>
    <t>ENTER PPM / C</t>
  </si>
  <si>
    <t>ENTER Er</t>
  </si>
  <si>
    <t>ENTER FREQUENCY (GHz)</t>
  </si>
  <si>
    <t>LENGTH =</t>
  </si>
  <si>
    <t>nsec</t>
  </si>
  <si>
    <t>TO FIND VELOCITY GIVEN Er</t>
  </si>
  <si>
    <t>TO FIND PHASE GIVEN DELAY</t>
  </si>
  <si>
    <t>ENTER DELAY (NSEC)</t>
  </si>
  <si>
    <t>% VELOCITY =</t>
  </si>
  <si>
    <t>PHASE IN DEGREES =</t>
  </si>
  <si>
    <t>TO FIND Er GIVEN VELOCITY</t>
  </si>
  <si>
    <t>TO FIND CUTOFF FREQUENCY</t>
  </si>
  <si>
    <t>Er =</t>
  </si>
  <si>
    <t>TO FIND DELAY GIVEN LENGTH</t>
  </si>
  <si>
    <t>ENTER LENGTH (INCHES)</t>
  </si>
  <si>
    <t>DELAY =</t>
  </si>
  <si>
    <t>TO FIND IMPEDANCE</t>
  </si>
  <si>
    <t>ENTER VELOCITY</t>
  </si>
  <si>
    <t>ENTER AMBIENT TEMPERATURE IN DEGREES C</t>
  </si>
  <si>
    <t>TO FIND ELECTRICAL LENGTH IN DEGREES</t>
  </si>
  <si>
    <t>TO FIND % MINIMUM POWER RATING AT ALTITUDE</t>
  </si>
  <si>
    <t>ENTER ALTITUDE (IN 1,000 FEET)</t>
  </si>
  <si>
    <t>LENGTH IN DEGREES =</t>
  </si>
  <si>
    <t>TO FIND LENGTH OF CABLE ON SPOOL</t>
  </si>
  <si>
    <t>LENGTH OF CABLE IN FEET =</t>
  </si>
  <si>
    <t>CUTOFF FREQUENCY =</t>
  </si>
  <si>
    <t>Ώ</t>
  </si>
  <si>
    <t>% CHANGE FROM ATTENUATION AT 25 C =</t>
  </si>
  <si>
    <t>TO FIND % CHANGE IN CABLE ATTENUATION OVER TEMPERATURE</t>
  </si>
  <si>
    <t>% OF SEA LEVEL POWER RATING =</t>
  </si>
  <si>
    <t>inches</t>
  </si>
  <si>
    <t>degrees</t>
  </si>
  <si>
    <t>feet</t>
  </si>
  <si>
    <t>ENTER HEIGHT OF ROLL (INCHES)</t>
  </si>
  <si>
    <t>ENTER CENTER CONDUCTOR DIAMETER (INCHES)</t>
  </si>
  <si>
    <t>ENTER DIELECTRIC DIAMETER (INCHES)</t>
  </si>
  <si>
    <t>IMPEDANCE Zo =</t>
  </si>
  <si>
    <t xml:space="preserve">               High Performance Cable Assemblies</t>
  </si>
  <si>
    <r>
      <t xml:space="preserve">               </t>
    </r>
    <r>
      <rPr>
        <b/>
        <sz val="26"/>
        <rFont val="Arial"/>
        <family val="2"/>
      </rPr>
      <t>EXCELLENCE</t>
    </r>
    <r>
      <rPr>
        <sz val="26"/>
        <rFont val="Arial"/>
        <family val="0"/>
      </rPr>
      <t xml:space="preserve"> IN INTERCONNECT SOLUTIONS</t>
    </r>
  </si>
  <si>
    <t>Ghz</t>
  </si>
  <si>
    <t>ENTER CENTER COND. DIAMETER (INCHES)</t>
  </si>
  <si>
    <t>TO FIND MECHANICAL LENGTH GIVEN DELAY</t>
  </si>
  <si>
    <t>ENTER INSIDE ROLL DIAMETER ( INCHES)</t>
  </si>
  <si>
    <t>ENTER OUTSIDE DIA. OF CABLE ON SPOOL (INCHES)</t>
  </si>
  <si>
    <t>ENTER CABLE DIAMETER (INCHES)</t>
  </si>
  <si>
    <t>ENTER FREQUENCY (Ghz)</t>
  </si>
  <si>
    <t>DELTA ELECTRICAL =</t>
  </si>
  <si>
    <t>ENTER TEMPERATURE AT PPM ( C)</t>
  </si>
  <si>
    <t>ENTER ELECTRICAL LENGTH IN (NS)</t>
  </si>
  <si>
    <t>TO SOLVE FOR DELTA ELECTRICAL GIVEN PPM / C</t>
  </si>
  <si>
    <t>TO SOLVE FOR MECHANICAL LENGTH GIVEN DEGREES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</si>
</sst>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%"/>
    <numFmt numFmtId="168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6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7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164" fontId="8" fillId="35" borderId="14" xfId="0" applyNumberFormat="1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center"/>
    </xf>
    <xf numFmtId="0" fontId="8" fillId="34" borderId="13" xfId="0" applyFont="1" applyFill="1" applyBorder="1" applyAlignment="1" applyProtection="1">
      <alignment/>
      <protection locked="0"/>
    </xf>
    <xf numFmtId="0" fontId="8" fillId="35" borderId="16" xfId="0" applyFont="1" applyFill="1" applyBorder="1" applyAlignment="1" applyProtection="1">
      <alignment horizontal="center"/>
      <protection locked="0"/>
    </xf>
    <xf numFmtId="0" fontId="8" fillId="34" borderId="15" xfId="0" applyFont="1" applyFill="1" applyBorder="1" applyAlignment="1">
      <alignment horizontal="center"/>
    </xf>
    <xf numFmtId="2" fontId="8" fillId="35" borderId="14" xfId="0" applyNumberFormat="1" applyFont="1" applyFill="1" applyBorder="1" applyAlignment="1" applyProtection="1">
      <alignment horizontal="center"/>
      <protection locked="0"/>
    </xf>
    <xf numFmtId="0" fontId="8" fillId="35" borderId="14" xfId="0" applyFont="1" applyFill="1" applyBorder="1" applyAlignment="1" applyProtection="1">
      <alignment horizontal="center"/>
      <protection locked="0"/>
    </xf>
    <xf numFmtId="0" fontId="8" fillId="35" borderId="17" xfId="0" applyFont="1" applyFill="1" applyBorder="1" applyAlignment="1" applyProtection="1">
      <alignment horizontal="center"/>
      <protection locked="0"/>
    </xf>
    <xf numFmtId="0" fontId="9" fillId="33" borderId="18" xfId="0" applyFont="1" applyFill="1" applyBorder="1" applyAlignment="1">
      <alignment horizontal="right"/>
    </xf>
    <xf numFmtId="165" fontId="7" fillId="33" borderId="19" xfId="0" applyNumberFormat="1" applyFont="1" applyFill="1" applyBorder="1" applyAlignment="1" applyProtection="1">
      <alignment horizontal="center"/>
      <protection hidden="1"/>
    </xf>
    <xf numFmtId="0" fontId="9" fillId="33" borderId="20" xfId="0" applyFont="1" applyFill="1" applyBorder="1" applyAlignment="1">
      <alignment horizontal="center"/>
    </xf>
    <xf numFmtId="0" fontId="9" fillId="34" borderId="18" xfId="0" applyFont="1" applyFill="1" applyBorder="1" applyAlignment="1" applyProtection="1">
      <alignment horizontal="right"/>
      <protection locked="0"/>
    </xf>
    <xf numFmtId="0" fontId="7" fillId="34" borderId="19" xfId="0" applyFont="1" applyFill="1" applyBorder="1" applyAlignment="1" applyProtection="1">
      <alignment horizontal="center"/>
      <protection hidden="1"/>
    </xf>
    <xf numFmtId="2" fontId="9" fillId="34" borderId="2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6" borderId="10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0" fontId="8" fillId="36" borderId="12" xfId="0" applyFont="1" applyFill="1" applyBorder="1" applyAlignment="1">
      <alignment horizontal="center"/>
    </xf>
    <xf numFmtId="0" fontId="8" fillId="36" borderId="13" xfId="0" applyFont="1" applyFill="1" applyBorder="1" applyAlignment="1">
      <alignment/>
    </xf>
    <xf numFmtId="0" fontId="8" fillId="36" borderId="15" xfId="0" applyFont="1" applyFill="1" applyBorder="1" applyAlignment="1">
      <alignment horizontal="center"/>
    </xf>
    <xf numFmtId="166" fontId="8" fillId="35" borderId="16" xfId="0" applyNumberFormat="1" applyFont="1" applyFill="1" applyBorder="1" applyAlignment="1" applyProtection="1">
      <alignment horizontal="center"/>
      <protection locked="0"/>
    </xf>
    <xf numFmtId="0" fontId="9" fillId="36" borderId="18" xfId="0" applyFont="1" applyFill="1" applyBorder="1" applyAlignment="1">
      <alignment horizontal="right"/>
    </xf>
    <xf numFmtId="167" fontId="7" fillId="36" borderId="19" xfId="0" applyNumberFormat="1" applyFont="1" applyFill="1" applyBorder="1" applyAlignment="1" applyProtection="1">
      <alignment horizontal="center"/>
      <protection hidden="1"/>
    </xf>
    <xf numFmtId="0" fontId="9" fillId="36" borderId="20" xfId="0" applyFont="1" applyFill="1" applyBorder="1" applyAlignment="1">
      <alignment horizontal="center"/>
    </xf>
    <xf numFmtId="166" fontId="8" fillId="35" borderId="1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66" fontId="7" fillId="33" borderId="19" xfId="0" applyNumberFormat="1" applyFont="1" applyFill="1" applyBorder="1" applyAlignment="1" applyProtection="1">
      <alignment horizontal="center"/>
      <protection hidden="1"/>
    </xf>
    <xf numFmtId="0" fontId="7" fillId="34" borderId="10" xfId="0" applyFont="1" applyFill="1" applyBorder="1" applyAlignment="1">
      <alignment/>
    </xf>
    <xf numFmtId="0" fontId="8" fillId="34" borderId="11" xfId="0" applyFont="1" applyFill="1" applyBorder="1" applyAlignment="1">
      <alignment horizontal="left"/>
    </xf>
    <xf numFmtId="166" fontId="8" fillId="0" borderId="0" xfId="0" applyNumberFormat="1" applyFont="1" applyBorder="1" applyAlignment="1">
      <alignment horizontal="left"/>
    </xf>
    <xf numFmtId="0" fontId="8" fillId="34" borderId="13" xfId="0" applyFont="1" applyFill="1" applyBorder="1" applyAlignment="1">
      <alignment/>
    </xf>
    <xf numFmtId="10" fontId="8" fillId="35" borderId="14" xfId="0" applyNumberFormat="1" applyFont="1" applyFill="1" applyBorder="1" applyAlignment="1" applyProtection="1">
      <alignment horizontal="center"/>
      <protection locked="0"/>
    </xf>
    <xf numFmtId="0" fontId="7" fillId="36" borderId="10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right"/>
    </xf>
    <xf numFmtId="168" fontId="7" fillId="34" borderId="19" xfId="0" applyNumberFormat="1" applyFont="1" applyFill="1" applyBorder="1" applyAlignment="1" applyProtection="1">
      <alignment horizontal="center"/>
      <protection hidden="1"/>
    </xf>
    <xf numFmtId="0" fontId="9" fillId="34" borderId="20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left"/>
    </xf>
    <xf numFmtId="0" fontId="8" fillId="35" borderId="21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>
      <alignment horizontal="left"/>
    </xf>
    <xf numFmtId="164" fontId="7" fillId="36" borderId="19" xfId="0" applyNumberFormat="1" applyFont="1" applyFill="1" applyBorder="1" applyAlignment="1" applyProtection="1">
      <alignment horizontal="center"/>
      <protection hidden="1"/>
    </xf>
    <xf numFmtId="0" fontId="8" fillId="36" borderId="11" xfId="0" applyFont="1" applyFill="1" applyBorder="1" applyAlignment="1">
      <alignment horizontal="left"/>
    </xf>
    <xf numFmtId="164" fontId="7" fillId="34" borderId="19" xfId="0" applyNumberFormat="1" applyFont="1" applyFill="1" applyBorder="1" applyAlignment="1" applyProtection="1">
      <alignment horizontal="center"/>
      <protection hidden="1"/>
    </xf>
    <xf numFmtId="166" fontId="7" fillId="36" borderId="19" xfId="0" applyNumberFormat="1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9" fontId="7" fillId="33" borderId="19" xfId="0" applyNumberFormat="1" applyFont="1" applyFill="1" applyBorder="1" applyAlignment="1" applyProtection="1">
      <alignment horizontal="center"/>
      <protection hidden="1"/>
    </xf>
    <xf numFmtId="9" fontId="9" fillId="33" borderId="20" xfId="0" applyNumberFormat="1" applyFont="1" applyFill="1" applyBorder="1" applyAlignment="1">
      <alignment horizontal="center"/>
    </xf>
    <xf numFmtId="166" fontId="7" fillId="34" borderId="19" xfId="0" applyNumberFormat="1" applyFont="1" applyFill="1" applyBorder="1" applyAlignment="1" applyProtection="1">
      <alignment horizontal="center"/>
      <protection hidden="1"/>
    </xf>
    <xf numFmtId="0" fontId="7" fillId="36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9" fontId="7" fillId="36" borderId="19" xfId="0" applyNumberFormat="1" applyFont="1" applyFill="1" applyBorder="1" applyAlignment="1" applyProtection="1">
      <alignment horizontal="center"/>
      <protection hidden="1"/>
    </xf>
    <xf numFmtId="9" fontId="9" fillId="36" borderId="20" xfId="0" applyNumberFormat="1" applyFont="1" applyFill="1" applyBorder="1" applyAlignment="1">
      <alignment horizontal="center"/>
    </xf>
    <xf numFmtId="2" fontId="8" fillId="35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35" borderId="2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168" fontId="8" fillId="35" borderId="14" xfId="0" applyNumberFormat="1" applyFont="1" applyFill="1" applyBorder="1" applyAlignment="1" applyProtection="1">
      <alignment horizontal="center"/>
      <protection locked="0"/>
    </xf>
    <xf numFmtId="1" fontId="7" fillId="33" borderId="19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95250</xdr:rowOff>
    </xdr:from>
    <xdr:to>
      <xdr:col>2</xdr:col>
      <xdr:colOff>171450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"/>
          <a:ext cx="3657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="70" zoomScaleNormal="70" zoomScalePageLayoutView="0" workbookViewId="0" topLeftCell="A1">
      <selection activeCell="N6" sqref="N6"/>
    </sheetView>
  </sheetViews>
  <sheetFormatPr defaultColWidth="9.140625" defaultRowHeight="12.75"/>
  <cols>
    <col min="1" max="1" width="6.7109375" style="0" customWidth="1"/>
    <col min="2" max="2" width="53.28125" style="0" customWidth="1"/>
    <col min="3" max="3" width="12.7109375" style="0" customWidth="1"/>
    <col min="4" max="4" width="10.140625" style="0" customWidth="1"/>
    <col min="6" max="6" width="51.57421875" style="0" customWidth="1"/>
    <col min="7" max="7" width="17.28125" style="0" bestFit="1" customWidth="1"/>
  </cols>
  <sheetData>
    <row r="1" spans="2:8" ht="65.25" customHeight="1">
      <c r="B1" s="75" t="s">
        <v>39</v>
      </c>
      <c r="C1" s="75"/>
      <c r="D1" s="75"/>
      <c r="E1" s="75"/>
      <c r="F1" s="75"/>
      <c r="G1" s="75"/>
      <c r="H1" s="75"/>
    </row>
    <row r="2" spans="2:8" ht="36.75" customHeight="1">
      <c r="B2" s="73" t="s">
        <v>38</v>
      </c>
      <c r="C2" s="74"/>
      <c r="D2" s="74"/>
      <c r="E2" s="74"/>
      <c r="F2" s="74"/>
      <c r="G2" s="74"/>
      <c r="H2" s="74"/>
    </row>
    <row r="3" ht="13.5" thickBot="1"/>
    <row r="4" spans="2:8" ht="15.75">
      <c r="B4" s="2" t="s">
        <v>51</v>
      </c>
      <c r="C4" s="3"/>
      <c r="D4" s="4"/>
      <c r="E4" s="5"/>
      <c r="F4" s="6" t="s">
        <v>50</v>
      </c>
      <c r="G4" s="7"/>
      <c r="H4" s="8"/>
    </row>
    <row r="5" spans="2:8" ht="15">
      <c r="B5" s="9" t="s">
        <v>0</v>
      </c>
      <c r="C5" s="10">
        <v>360</v>
      </c>
      <c r="D5" s="11"/>
      <c r="E5" s="5"/>
      <c r="F5" s="12" t="s">
        <v>1</v>
      </c>
      <c r="G5" s="13">
        <v>-2.3</v>
      </c>
      <c r="H5" s="14"/>
    </row>
    <row r="6" spans="2:8" ht="15">
      <c r="B6" s="9" t="s">
        <v>2</v>
      </c>
      <c r="C6" s="15">
        <v>1.5</v>
      </c>
      <c r="D6" s="11"/>
      <c r="E6" s="5"/>
      <c r="F6" s="12" t="s">
        <v>48</v>
      </c>
      <c r="G6" s="16">
        <v>99</v>
      </c>
      <c r="H6" s="14"/>
    </row>
    <row r="7" spans="2:8" ht="15">
      <c r="B7" s="9" t="s">
        <v>3</v>
      </c>
      <c r="C7" s="15">
        <v>18</v>
      </c>
      <c r="D7" s="11"/>
      <c r="E7" s="5"/>
      <c r="F7" s="12" t="s">
        <v>49</v>
      </c>
      <c r="G7" s="17">
        <v>30</v>
      </c>
      <c r="H7" s="14"/>
    </row>
    <row r="8" spans="2:8" ht="16.5" thickBot="1">
      <c r="B8" s="18" t="s">
        <v>4</v>
      </c>
      <c r="C8" s="19">
        <f>(C5*11802854330.7)/(360*(SQRT(C6))*(C7*1000000000))</f>
        <v>0.535388344789142</v>
      </c>
      <c r="D8" s="20" t="s">
        <v>31</v>
      </c>
      <c r="E8" s="5"/>
      <c r="F8" s="21" t="s">
        <v>47</v>
      </c>
      <c r="G8" s="22">
        <f>G7*(G5/1000000*(G6-23))</f>
        <v>-0.0052439999999999995</v>
      </c>
      <c r="H8" s="23" t="s">
        <v>5</v>
      </c>
    </row>
    <row r="9" spans="2:8" ht="15.75" thickBot="1">
      <c r="B9" s="5"/>
      <c r="C9" s="5"/>
      <c r="D9" s="24"/>
      <c r="E9" s="5"/>
      <c r="F9" s="25"/>
      <c r="G9" s="25"/>
      <c r="H9" s="26"/>
    </row>
    <row r="10" spans="2:8" ht="15.75">
      <c r="B10" s="27" t="s">
        <v>6</v>
      </c>
      <c r="C10" s="28"/>
      <c r="D10" s="29"/>
      <c r="E10" s="5"/>
      <c r="F10" s="2" t="s">
        <v>7</v>
      </c>
      <c r="G10" s="3"/>
      <c r="H10" s="4"/>
    </row>
    <row r="11" spans="2:8" ht="15">
      <c r="B11" s="30" t="s">
        <v>2</v>
      </c>
      <c r="C11" s="15">
        <v>1.5</v>
      </c>
      <c r="D11" s="31"/>
      <c r="E11" s="5"/>
      <c r="F11" s="9" t="s">
        <v>8</v>
      </c>
      <c r="G11" s="32">
        <v>4.0856</v>
      </c>
      <c r="H11" s="11"/>
    </row>
    <row r="12" spans="2:8" ht="16.5" thickBot="1">
      <c r="B12" s="33" t="s">
        <v>9</v>
      </c>
      <c r="C12" s="34">
        <f>1/SQRT(C11)</f>
        <v>0.8164965809277261</v>
      </c>
      <c r="D12" s="35"/>
      <c r="E12" s="5"/>
      <c r="F12" s="9" t="s">
        <v>46</v>
      </c>
      <c r="G12" s="36">
        <v>18</v>
      </c>
      <c r="H12" s="11"/>
    </row>
    <row r="13" spans="2:8" ht="16.5" thickBot="1">
      <c r="B13" s="5"/>
      <c r="C13" s="37"/>
      <c r="D13" s="24"/>
      <c r="E13" s="5"/>
      <c r="F13" s="18" t="s">
        <v>10</v>
      </c>
      <c r="G13" s="38">
        <f>(360*G11)*G12</f>
        <v>26474.688000000002</v>
      </c>
      <c r="H13" s="20" t="s">
        <v>5</v>
      </c>
    </row>
    <row r="14" spans="2:8" ht="16.5" thickBot="1">
      <c r="B14" s="39" t="s">
        <v>11</v>
      </c>
      <c r="C14" s="40"/>
      <c r="D14" s="8"/>
      <c r="E14" s="5"/>
      <c r="F14" s="25"/>
      <c r="G14" s="41"/>
      <c r="H14" s="26"/>
    </row>
    <row r="15" spans="2:8" ht="15.75">
      <c r="B15" s="42" t="s">
        <v>18</v>
      </c>
      <c r="C15" s="43">
        <v>0.8</v>
      </c>
      <c r="D15" s="14"/>
      <c r="E15" s="5"/>
      <c r="F15" s="44" t="s">
        <v>12</v>
      </c>
      <c r="G15" s="45"/>
      <c r="H15" s="29"/>
    </row>
    <row r="16" spans="2:8" ht="16.5" thickBot="1">
      <c r="B16" s="46" t="s">
        <v>13</v>
      </c>
      <c r="C16" s="47">
        <f>(1/C15)*(1/C15)</f>
        <v>1.5625</v>
      </c>
      <c r="D16" s="48"/>
      <c r="E16" s="5"/>
      <c r="F16" s="49" t="s">
        <v>35</v>
      </c>
      <c r="G16" s="16">
        <v>0.02</v>
      </c>
      <c r="H16" s="31"/>
    </row>
    <row r="17" spans="2:8" ht="15.75" thickBot="1">
      <c r="B17" s="5"/>
      <c r="C17" s="37"/>
      <c r="D17" s="24"/>
      <c r="E17" s="5"/>
      <c r="F17" s="49" t="s">
        <v>36</v>
      </c>
      <c r="G17" s="50">
        <v>0.064</v>
      </c>
      <c r="H17" s="31"/>
    </row>
    <row r="18" spans="2:8" ht="15.75">
      <c r="B18" s="2" t="s">
        <v>14</v>
      </c>
      <c r="C18" s="51"/>
      <c r="D18" s="4"/>
      <c r="E18" s="5"/>
      <c r="F18" s="49" t="s">
        <v>2</v>
      </c>
      <c r="G18" s="16">
        <v>2</v>
      </c>
      <c r="H18" s="31"/>
    </row>
    <row r="19" spans="2:8" ht="16.5" thickBot="1">
      <c r="B19" s="9" t="s">
        <v>15</v>
      </c>
      <c r="C19" s="16">
        <v>12</v>
      </c>
      <c r="D19" s="11"/>
      <c r="E19" s="5"/>
      <c r="F19" s="33" t="s">
        <v>26</v>
      </c>
      <c r="G19" s="52">
        <f>7.513/(SQRT(G18)*(G16+G17))</f>
        <v>63.24396722683966</v>
      </c>
      <c r="H19" s="35" t="s">
        <v>40</v>
      </c>
    </row>
    <row r="20" spans="2:8" ht="15.75" thickBot="1">
      <c r="B20" s="9" t="s">
        <v>2</v>
      </c>
      <c r="C20" s="36">
        <v>1.563</v>
      </c>
      <c r="D20" s="11"/>
      <c r="E20" s="5"/>
      <c r="F20" s="5"/>
      <c r="G20" s="5"/>
      <c r="H20" s="24"/>
    </row>
    <row r="21" spans="2:8" ht="16.5" thickBot="1">
      <c r="B21" s="18" t="s">
        <v>16</v>
      </c>
      <c r="C21" s="19">
        <f>(((SQRT(C20))*(C19))/11802854330.7)*1000000000</f>
        <v>1.271082349038951</v>
      </c>
      <c r="D21" s="20" t="s">
        <v>5</v>
      </c>
      <c r="E21" s="5"/>
      <c r="F21" s="39" t="s">
        <v>17</v>
      </c>
      <c r="G21" s="7"/>
      <c r="H21" s="8"/>
    </row>
    <row r="22" spans="2:8" ht="15.75" thickBot="1">
      <c r="B22" s="5"/>
      <c r="C22" s="37"/>
      <c r="D22" s="24"/>
      <c r="E22" s="5"/>
      <c r="F22" s="42" t="s">
        <v>41</v>
      </c>
      <c r="G22" s="13">
        <v>0.05</v>
      </c>
      <c r="H22" s="14"/>
    </row>
    <row r="23" spans="2:8" ht="15.75">
      <c r="B23" s="27" t="s">
        <v>42</v>
      </c>
      <c r="C23" s="53"/>
      <c r="D23" s="29"/>
      <c r="E23" s="5"/>
      <c r="F23" s="42" t="s">
        <v>36</v>
      </c>
      <c r="G23" s="16">
        <v>0.161</v>
      </c>
      <c r="H23" s="14"/>
    </row>
    <row r="24" spans="2:8" ht="15">
      <c r="B24" s="30" t="s">
        <v>8</v>
      </c>
      <c r="C24" s="16">
        <v>0.8</v>
      </c>
      <c r="D24" s="31"/>
      <c r="E24" s="5"/>
      <c r="F24" s="42" t="s">
        <v>18</v>
      </c>
      <c r="G24" s="17">
        <v>0.7</v>
      </c>
      <c r="H24" s="14"/>
    </row>
    <row r="25" spans="2:8" ht="16.5" thickBot="1">
      <c r="B25" s="30" t="s">
        <v>2</v>
      </c>
      <c r="C25" s="36">
        <v>1.563</v>
      </c>
      <c r="D25" s="31"/>
      <c r="E25" s="5"/>
      <c r="F25" s="46" t="s">
        <v>37</v>
      </c>
      <c r="G25" s="54">
        <f>G24*138*LOG(G23/G22)</f>
        <v>49.05887720581726</v>
      </c>
      <c r="H25" s="48" t="s">
        <v>27</v>
      </c>
    </row>
    <row r="26" spans="2:8" ht="16.5" thickBot="1">
      <c r="B26" s="33" t="s">
        <v>4</v>
      </c>
      <c r="C26" s="55">
        <f>(11802854330.7*(C24/1000000000))/SQRT(C25)</f>
        <v>7.5526184493541555</v>
      </c>
      <c r="D26" s="35" t="s">
        <v>31</v>
      </c>
      <c r="E26" s="5"/>
      <c r="F26" s="5"/>
      <c r="G26" s="5"/>
      <c r="H26" s="24"/>
    </row>
    <row r="27" spans="2:8" ht="16.5" thickBot="1">
      <c r="B27" s="5"/>
      <c r="C27" s="5"/>
      <c r="D27" s="24"/>
      <c r="E27" s="5"/>
      <c r="F27" s="2" t="s">
        <v>29</v>
      </c>
      <c r="G27" s="3"/>
      <c r="H27" s="56"/>
    </row>
    <row r="28" spans="2:8" ht="15.75">
      <c r="B28" s="39" t="s">
        <v>20</v>
      </c>
      <c r="C28" s="7"/>
      <c r="D28" s="8"/>
      <c r="E28" s="5"/>
      <c r="F28" s="57" t="s">
        <v>19</v>
      </c>
      <c r="G28" s="16">
        <v>-25</v>
      </c>
      <c r="H28" s="11"/>
    </row>
    <row r="29" spans="2:8" ht="16.5" thickBot="1">
      <c r="B29" s="42" t="s">
        <v>3</v>
      </c>
      <c r="C29" s="16">
        <v>18</v>
      </c>
      <c r="D29" s="14"/>
      <c r="E29" s="5"/>
      <c r="F29" s="18" t="s">
        <v>28</v>
      </c>
      <c r="G29" s="58">
        <f>+(G28-25)*0.2/100</f>
        <v>-0.1</v>
      </c>
      <c r="H29" s="59"/>
    </row>
    <row r="30" spans="2:8" ht="15.75" thickBot="1">
      <c r="B30" s="42" t="s">
        <v>8</v>
      </c>
      <c r="C30" s="16">
        <v>0.000825</v>
      </c>
      <c r="D30" s="14"/>
      <c r="E30" s="5"/>
      <c r="F30" s="5"/>
      <c r="G30" s="5"/>
      <c r="H30" s="24"/>
    </row>
    <row r="31" spans="2:8" ht="16.5" thickBot="1">
      <c r="B31" s="46" t="s">
        <v>23</v>
      </c>
      <c r="C31" s="60">
        <f>360*C29*C30</f>
        <v>5.346</v>
      </c>
      <c r="D31" s="48" t="s">
        <v>32</v>
      </c>
      <c r="E31" s="5"/>
      <c r="F31" s="27" t="s">
        <v>21</v>
      </c>
      <c r="G31" s="28"/>
      <c r="H31" s="61"/>
    </row>
    <row r="32" spans="2:8" ht="15.75" thickBot="1">
      <c r="B32" s="5"/>
      <c r="C32" s="5"/>
      <c r="D32" s="24"/>
      <c r="E32" s="5"/>
      <c r="F32" s="49" t="s">
        <v>22</v>
      </c>
      <c r="G32" s="16">
        <v>10</v>
      </c>
      <c r="H32" s="31"/>
    </row>
    <row r="33" spans="2:8" ht="16.5" thickBot="1">
      <c r="B33" s="2" t="s">
        <v>24</v>
      </c>
      <c r="C33" s="62"/>
      <c r="D33" s="4"/>
      <c r="E33" s="5"/>
      <c r="F33" s="33" t="s">
        <v>30</v>
      </c>
      <c r="G33" s="63">
        <f>1-(G32*0.01)</f>
        <v>0.9</v>
      </c>
      <c r="H33" s="64"/>
    </row>
    <row r="34" spans="2:8" ht="15">
      <c r="B34" s="9" t="s">
        <v>43</v>
      </c>
      <c r="C34" s="65">
        <v>4</v>
      </c>
      <c r="D34" s="11"/>
      <c r="E34" s="5"/>
      <c r="F34" s="5"/>
      <c r="G34" s="5"/>
      <c r="H34" s="24"/>
    </row>
    <row r="35" spans="2:9" ht="15.75">
      <c r="B35" s="9" t="s">
        <v>44</v>
      </c>
      <c r="C35" s="15">
        <v>8</v>
      </c>
      <c r="D35" s="11"/>
      <c r="E35" s="5"/>
      <c r="F35" s="66"/>
      <c r="G35" s="67"/>
      <c r="H35" s="68"/>
      <c r="I35" s="1"/>
    </row>
    <row r="36" spans="2:9" ht="15">
      <c r="B36" s="9" t="s">
        <v>34</v>
      </c>
      <c r="C36" s="69">
        <v>5.9</v>
      </c>
      <c r="D36" s="11"/>
      <c r="E36" s="5"/>
      <c r="F36" s="70"/>
      <c r="G36" s="68"/>
      <c r="H36" s="68"/>
      <c r="I36" s="1"/>
    </row>
    <row r="37" spans="2:9" ht="15">
      <c r="B37" s="9" t="s">
        <v>45</v>
      </c>
      <c r="C37" s="71">
        <v>0.116</v>
      </c>
      <c r="D37" s="11"/>
      <c r="E37" s="5"/>
      <c r="F37" s="70"/>
      <c r="G37" s="68"/>
      <c r="H37" s="68"/>
      <c r="I37" s="1"/>
    </row>
    <row r="38" spans="2:9" ht="16.5" thickBot="1">
      <c r="B38" s="18" t="s">
        <v>25</v>
      </c>
      <c r="C38" s="72">
        <f>(((C35*C35)-(C34*C34))*C36)/(C37*C37)/(12)</f>
        <v>1753.8644470868014</v>
      </c>
      <c r="D38" s="20" t="s">
        <v>33</v>
      </c>
      <c r="E38" s="5"/>
      <c r="F38" s="70"/>
      <c r="G38" s="68"/>
      <c r="H38" s="68"/>
      <c r="I38" s="1"/>
    </row>
  </sheetData>
  <sheetProtection password="C983" sheet="1" formatCells="0" formatColumns="0" formatRows="0" insertColumns="0" insertRows="0" insertHyperlinks="0" deleteColumns="0" deleteRows="0" sort="0" autoFilter="0" pivotTables="0"/>
  <mergeCells count="2">
    <mergeCell ref="B2:H2"/>
    <mergeCell ref="B1:H1"/>
  </mergeCells>
  <printOptions/>
  <pageMargins left="0.17" right="0.19" top="0.43" bottom="1" header="0.23" footer="0.5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srfldlarcomb</dc:creator>
  <cp:keywords/>
  <dc:description/>
  <cp:lastModifiedBy>Durr, Shannon (SSAB)</cp:lastModifiedBy>
  <cp:lastPrinted>2011-06-15T17:40:14Z</cp:lastPrinted>
  <dcterms:created xsi:type="dcterms:W3CDTF">2011-06-03T19:14:33Z</dcterms:created>
  <dcterms:modified xsi:type="dcterms:W3CDTF">2018-10-10T16:27:36Z</dcterms:modified>
  <cp:category/>
  <cp:version/>
  <cp:contentType/>
  <cp:contentStatus/>
</cp:coreProperties>
</file>